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ermere spreadsheets\"/>
    </mc:Choice>
  </mc:AlternateContent>
  <xr:revisionPtr revIDLastSave="0" documentId="8_{8EACD57F-7D0D-404D-9F7D-99DA3DF64BE5}" xr6:coauthVersionLast="47" xr6:coauthVersionMax="47" xr10:uidLastSave="{00000000-0000-0000-0000-000000000000}"/>
  <bookViews>
    <workbookView xWindow="-120" yWindow="-120" windowWidth="29040" windowHeight="15840" xr2:uid="{0D17C58F-A8CC-422D-B54F-7692F2F6A60C}"/>
  </bookViews>
  <sheets>
    <sheet name="Calculator" sheetId="2" r:id="rId1"/>
    <sheet name="Do not edit" sheetId="1" state="hidden" r:id="rId2"/>
  </sheets>
  <definedNames>
    <definedName name="_xlnm.Print_Area" localSheetId="0">Calculator!$A$1:$I$34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2" l="1"/>
  <c r="B20" i="2" l="1"/>
  <c r="F10" i="2"/>
  <c r="D10" i="2"/>
  <c r="J6" i="1"/>
  <c r="I6" i="1"/>
  <c r="H6" i="1"/>
  <c r="G6" i="1"/>
  <c r="D6" i="1"/>
  <c r="G10" i="2" l="1"/>
  <c r="S6" i="1"/>
  <c r="S7" i="1" s="1"/>
  <c r="S8" i="1" s="1"/>
  <c r="S9" i="1" s="1"/>
  <c r="S10" i="1" s="1"/>
  <c r="E6" i="1" l="1"/>
  <c r="O7" i="1" s="1"/>
  <c r="G24" i="2"/>
  <c r="T7" i="1"/>
  <c r="T6" i="1"/>
  <c r="T8" i="1"/>
  <c r="T9" i="1"/>
  <c r="S11" i="1"/>
  <c r="T10" i="1"/>
  <c r="F6" i="1" l="1"/>
  <c r="O6" i="1" s="1"/>
  <c r="G23" i="2" s="1"/>
  <c r="T11" i="1"/>
  <c r="S12" i="1"/>
  <c r="S13" i="1" l="1"/>
  <c r="T12" i="1"/>
  <c r="S14" i="1" l="1"/>
  <c r="T13" i="1"/>
  <c r="S15" i="1" l="1"/>
  <c r="T14" i="1"/>
  <c r="T15" i="1" l="1"/>
  <c r="S16" i="1"/>
  <c r="S17" i="1" l="1"/>
  <c r="T16" i="1"/>
  <c r="S18" i="1" l="1"/>
  <c r="T17" i="1"/>
  <c r="S19" i="1" l="1"/>
  <c r="T18" i="1"/>
  <c r="T19" i="1" l="1"/>
  <c r="S20" i="1"/>
  <c r="S21" i="1" l="1"/>
  <c r="T20" i="1"/>
  <c r="O8" i="1" s="1"/>
  <c r="O9" i="1" l="1"/>
  <c r="O11" i="1" s="1"/>
  <c r="G20" i="2" s="1"/>
  <c r="G22" i="2" s="1"/>
  <c r="S22" i="1"/>
  <c r="T21" i="1"/>
  <c r="G26" i="2" l="1"/>
  <c r="S23" i="1"/>
  <c r="T22" i="1"/>
  <c r="T23" i="1" l="1"/>
  <c r="S24" i="1"/>
  <c r="S25" i="1" l="1"/>
  <c r="T24" i="1"/>
  <c r="S26" i="1" l="1"/>
  <c r="T25" i="1"/>
  <c r="S27" i="1" l="1"/>
  <c r="T26" i="1"/>
  <c r="T27" i="1" l="1"/>
  <c r="S28" i="1"/>
  <c r="S29" i="1" l="1"/>
  <c r="T28" i="1"/>
  <c r="S30" i="1" l="1"/>
  <c r="T29" i="1"/>
  <c r="S31" i="1" l="1"/>
  <c r="T30" i="1"/>
  <c r="T31" i="1" l="1"/>
  <c r="S32" i="1"/>
  <c r="S33" i="1" l="1"/>
  <c r="T32" i="1"/>
  <c r="S34" i="1" l="1"/>
  <c r="T33" i="1"/>
  <c r="S35" i="1" l="1"/>
  <c r="T35" i="1" s="1"/>
  <c r="T34" i="1"/>
</calcChain>
</file>

<file path=xl/sharedStrings.xml><?xml version="1.0" encoding="utf-8"?>
<sst xmlns="http://schemas.openxmlformats.org/spreadsheetml/2006/main" count="23" uniqueCount="22">
  <si>
    <t>Purchase Price</t>
  </si>
  <si>
    <t>Down Payment $</t>
  </si>
  <si>
    <t>Mortgage amount$</t>
  </si>
  <si>
    <t>Mortgage rate (%)</t>
  </si>
  <si>
    <t>Expected yearly appreciation %</t>
  </si>
  <si>
    <t>Snapshot Year</t>
  </si>
  <si>
    <t>Mortgage Term</t>
  </si>
  <si>
    <t>increased equity</t>
  </si>
  <si>
    <t>Down payment</t>
  </si>
  <si>
    <t>Appreciation</t>
  </si>
  <si>
    <t>total gain</t>
  </si>
  <si>
    <t>Mortgage Rate</t>
  </si>
  <si>
    <t>Mortage Term (# of years)</t>
  </si>
  <si>
    <t>Expected Appreciation rate</t>
  </si>
  <si>
    <t>Snapshot year (1-30)</t>
  </si>
  <si>
    <t>Down Payment</t>
  </si>
  <si>
    <t>Total $</t>
  </si>
  <si>
    <t>or</t>
  </si>
  <si>
    <t>% amount</t>
  </si>
  <si>
    <t>Increased equity from appreciation =</t>
  </si>
  <si>
    <t>Increased equity from mortgage payments =</t>
  </si>
  <si>
    <t>Down payment amount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</si>
</sst>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"/>
    <numFmt numFmtId="165" formatCode="&quot;$&quot;#,##0.00"/>
    <numFmt numFmtId="166" formatCode="0.0%"/>
    <numFmt numFmtId="167" formatCode="&quot;$&quot;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Proxima Nova"/>
      <family val="3"/>
    </font>
    <font>
      <sz val="18"/>
      <color theme="1"/>
      <name val="Calibri"/>
      <family val="2"/>
      <scheme val="minor"/>
    </font>
    <font>
      <sz val="18"/>
      <color theme="1"/>
      <name val="Proxima Nova"/>
      <family val="3"/>
    </font>
    <font>
      <b/>
      <sz val="18"/>
      <color theme="1"/>
      <name val="Proxima Nova"/>
      <family val="3"/>
    </font>
    <font>
      <sz val="18"/>
      <color theme="0"/>
      <name val="Proxima Nova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0" fontId="0" fillId="0" borderId="0" xfId="0" applyNumberFormat="1"/>
    <xf numFmtId="1" fontId="0" fillId="0" borderId="0" xfId="0" applyNumberFormat="1"/>
    <xf numFmtId="165" fontId="0" fillId="0" borderId="0" xfId="0" applyNumberFormat="1"/>
    <xf numFmtId="6" fontId="0" fillId="0" borderId="0" xfId="0" applyNumberFormat="1"/>
    <xf numFmtId="166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1" xfId="0" applyNumberFormat="1" applyFont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166" fontId="3" fillId="0" borderId="1" xfId="0" applyNumberFormat="1" applyFont="1" applyBorder="1" applyProtection="1">
      <protection locked="0"/>
    </xf>
    <xf numFmtId="0" fontId="4" fillId="0" borderId="0" xfId="0" applyFont="1"/>
    <xf numFmtId="164" fontId="4" fillId="0" borderId="1" xfId="0" applyNumberFormat="1" applyFont="1" applyBorder="1" applyProtection="1"/>
    <xf numFmtId="0" fontId="3" fillId="0" borderId="0" xfId="0" applyFont="1" applyAlignment="1">
      <alignment horizontal="center"/>
    </xf>
    <xf numFmtId="0" fontId="5" fillId="0" borderId="0" xfId="0" applyFont="1"/>
    <xf numFmtId="167" fontId="5" fillId="0" borderId="0" xfId="0" applyNumberFormat="1" applyFont="1"/>
    <xf numFmtId="164" fontId="3" fillId="0" borderId="1" xfId="0" applyNumberFormat="1" applyFont="1" applyBorder="1" applyProtection="1"/>
    <xf numFmtId="164" fontId="4" fillId="0" borderId="1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3</xdr:row>
      <xdr:rowOff>241102</xdr:rowOff>
    </xdr:from>
    <xdr:ext cx="5486400" cy="46374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7FF8E0-2F2B-47E2-B8FC-1396CB1FEABF}"/>
            </a:ext>
          </a:extLst>
        </xdr:cNvPr>
        <xdr:cNvSpPr txBox="1"/>
      </xdr:nvSpPr>
      <xdr:spPr>
        <a:xfrm>
          <a:off x="133350" y="1003102"/>
          <a:ext cx="5486400" cy="463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lang="en-US" sz="4000" spc="-150" baseline="0">
              <a:solidFill>
                <a:srgbClr val="002A4E"/>
              </a:solidFill>
              <a:latin typeface="Proxima Nova" panose="02000506030000020004" pitchFamily="50" charset="0"/>
            </a:rPr>
            <a:t>Future Equity Calculator</a:t>
          </a:r>
        </a:p>
      </xdr:txBody>
    </xdr:sp>
    <xdr:clientData/>
  </xdr:oneCellAnchor>
  <xdr:twoCellAnchor editAs="oneCell">
    <xdr:from>
      <xdr:col>8</xdr:col>
      <xdr:colOff>9525</xdr:colOff>
      <xdr:row>0</xdr:row>
      <xdr:rowOff>0</xdr:rowOff>
    </xdr:from>
    <xdr:to>
      <xdr:col>8</xdr:col>
      <xdr:colOff>506730</xdr:colOff>
      <xdr:row>3</xdr:row>
      <xdr:rowOff>418452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195C86-458D-4D46-90A3-810A729B2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0"/>
          <a:ext cx="497205" cy="9899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161925</xdr:rowOff>
    </xdr:from>
    <xdr:to>
      <xdr:col>8</xdr:col>
      <xdr:colOff>590550</xdr:colOff>
      <xdr:row>5</xdr:row>
      <xdr:rowOff>165502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8850475-6E33-470B-ABE5-18DF10A33AE2}"/>
            </a:ext>
          </a:extLst>
        </xdr:cNvPr>
        <xdr:cNvCxnSpPr/>
      </xdr:nvCxnSpPr>
      <xdr:spPr>
        <a:xfrm flipV="1">
          <a:off x="0" y="1304925"/>
          <a:ext cx="5619750" cy="3577"/>
        </a:xfrm>
        <a:prstGeom prst="line">
          <a:avLst/>
        </a:prstGeom>
        <a:ln w="12700">
          <a:solidFill>
            <a:srgbClr val="70737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525E-E522-4F13-BF3B-0BBC4312DB0E}">
  <dimension ref="A4:H35"/>
  <sheetViews>
    <sheetView showGridLines="0" tabSelected="1" zoomScaleNormal="100" workbookViewId="0">
      <selection activeCell="G8" sqref="G8"/>
    </sheetView>
  </sheetViews>
  <sheetFormatPr defaultRowHeight="15" x14ac:dyDescent="0.25"/>
  <cols>
    <col min="1" max="1" width="4.7109375" customWidth="1"/>
    <col min="2" max="2" width="26.7109375" customWidth="1"/>
    <col min="3" max="3" width="23.5703125" customWidth="1"/>
    <col min="4" max="4" width="12.140625" customWidth="1"/>
    <col min="5" max="5" width="18.5703125" customWidth="1"/>
    <col min="6" max="6" width="16.28515625" customWidth="1"/>
    <col min="7" max="7" width="24.85546875" customWidth="1"/>
    <col min="8" max="8" width="4.140625" customWidth="1"/>
  </cols>
  <sheetData>
    <row r="4" spans="1:8" ht="47.25" customHeight="1" x14ac:dyDescent="0.25"/>
    <row r="7" spans="1:8" ht="23.25" x14ac:dyDescent="0.35">
      <c r="A7" s="9"/>
      <c r="B7" s="10"/>
      <c r="C7" s="10"/>
      <c r="D7" s="10"/>
      <c r="E7" s="10"/>
      <c r="F7" s="10"/>
      <c r="G7" s="10"/>
      <c r="H7" s="9"/>
    </row>
    <row r="8" spans="1:8" ht="23.25" x14ac:dyDescent="0.35">
      <c r="A8" s="9"/>
      <c r="B8" s="10" t="s">
        <v>0</v>
      </c>
      <c r="C8" s="10"/>
      <c r="D8" s="10"/>
      <c r="E8" s="10"/>
      <c r="F8" s="10"/>
      <c r="G8" s="11">
        <v>800000</v>
      </c>
      <c r="H8" s="9"/>
    </row>
    <row r="9" spans="1:8" ht="23.25" x14ac:dyDescent="0.35">
      <c r="A9" s="9"/>
      <c r="B9" s="10"/>
      <c r="C9" s="17" t="s">
        <v>16</v>
      </c>
      <c r="D9" s="17" t="s">
        <v>17</v>
      </c>
      <c r="E9" s="17" t="s">
        <v>18</v>
      </c>
      <c r="F9" s="10"/>
      <c r="G9" s="10"/>
      <c r="H9" s="9"/>
    </row>
    <row r="10" spans="1:8" ht="23.25" x14ac:dyDescent="0.35">
      <c r="A10" s="9"/>
      <c r="B10" s="10" t="s">
        <v>15</v>
      </c>
      <c r="C10" s="11"/>
      <c r="D10" s="18" t="b">
        <f>ISNUMBER(C10)</f>
        <v>0</v>
      </c>
      <c r="E10" s="14">
        <v>0.1</v>
      </c>
      <c r="F10" s="19">
        <f>G8*E10</f>
        <v>80000</v>
      </c>
      <c r="G10" s="20">
        <f>IF(D10,C10,F10)</f>
        <v>80000</v>
      </c>
      <c r="H10" s="9"/>
    </row>
    <row r="11" spans="1:8" ht="23.25" x14ac:dyDescent="0.35">
      <c r="A11" s="9"/>
      <c r="B11" s="10"/>
      <c r="C11" s="10"/>
      <c r="D11" s="10"/>
      <c r="E11" s="10"/>
      <c r="F11" s="10"/>
      <c r="G11" s="10"/>
      <c r="H11" s="9"/>
    </row>
    <row r="12" spans="1:8" ht="23.25" x14ac:dyDescent="0.35">
      <c r="A12" s="9"/>
      <c r="B12" s="10" t="s">
        <v>11</v>
      </c>
      <c r="C12" s="10"/>
      <c r="D12" s="10"/>
      <c r="E12" s="10"/>
      <c r="F12" s="10"/>
      <c r="G12" s="12">
        <v>7.8E-2</v>
      </c>
      <c r="H12" s="9"/>
    </row>
    <row r="13" spans="1:8" ht="23.25" x14ac:dyDescent="0.35">
      <c r="A13" s="9"/>
      <c r="B13" s="10"/>
      <c r="C13" s="10"/>
      <c r="D13" s="10"/>
      <c r="E13" s="10"/>
      <c r="F13" s="10"/>
      <c r="G13" s="10"/>
      <c r="H13" s="9"/>
    </row>
    <row r="14" spans="1:8" ht="23.25" x14ac:dyDescent="0.35">
      <c r="A14" s="9"/>
      <c r="B14" s="10" t="s">
        <v>12</v>
      </c>
      <c r="C14" s="10"/>
      <c r="D14" s="10"/>
      <c r="E14" s="10"/>
      <c r="F14" s="10"/>
      <c r="G14" s="13">
        <v>30</v>
      </c>
      <c r="H14" s="9"/>
    </row>
    <row r="15" spans="1:8" ht="23.25" x14ac:dyDescent="0.35">
      <c r="A15" s="9"/>
      <c r="B15" s="10"/>
      <c r="C15" s="10"/>
      <c r="D15" s="10"/>
      <c r="E15" s="10"/>
      <c r="F15" s="10"/>
      <c r="G15" s="10"/>
      <c r="H15" s="9"/>
    </row>
    <row r="16" spans="1:8" ht="23.25" x14ac:dyDescent="0.35">
      <c r="A16" s="9"/>
      <c r="B16" s="10" t="s">
        <v>13</v>
      </c>
      <c r="C16" s="10"/>
      <c r="D16" s="10"/>
      <c r="E16" s="10"/>
      <c r="F16" s="10"/>
      <c r="G16" s="14">
        <v>0.03</v>
      </c>
      <c r="H16" s="9"/>
    </row>
    <row r="17" spans="1:8" ht="23.25" x14ac:dyDescent="0.35">
      <c r="A17" s="9"/>
      <c r="B17" s="10"/>
      <c r="C17" s="10"/>
      <c r="D17" s="10"/>
      <c r="E17" s="10"/>
      <c r="F17" s="10"/>
      <c r="G17" s="10"/>
      <c r="H17" s="9"/>
    </row>
    <row r="18" spans="1:8" ht="23.25" x14ac:dyDescent="0.35">
      <c r="A18" s="9"/>
      <c r="B18" s="10" t="s">
        <v>14</v>
      </c>
      <c r="C18" s="10"/>
      <c r="D18" s="10"/>
      <c r="E18" s="10"/>
      <c r="F18" s="10"/>
      <c r="G18" s="13">
        <v>10</v>
      </c>
      <c r="H18" s="9"/>
    </row>
    <row r="19" spans="1:8" ht="32.25" customHeight="1" x14ac:dyDescent="0.35">
      <c r="A19" s="9"/>
      <c r="B19" s="10"/>
      <c r="C19" s="10"/>
      <c r="D19" s="10"/>
      <c r="E19" s="10"/>
      <c r="F19" s="10"/>
      <c r="G19" s="10"/>
      <c r="H19" s="9"/>
    </row>
    <row r="20" spans="1:8" ht="23.25" x14ac:dyDescent="0.35">
      <c r="A20" s="9"/>
      <c r="B20" s="15" t="str">
        <f>"Estimated home value in year "&amp;G18</f>
        <v>Estimated home value in year 10</v>
      </c>
      <c r="C20" s="10"/>
      <c r="D20" s="10"/>
      <c r="E20" s="10"/>
      <c r="F20" s="10"/>
      <c r="G20" s="21">
        <f>IF('Do not edit'!O11=TRUE,'Do not edit'!D6+'Do not edit'!O8," ")</f>
        <v>1075133.1034752973</v>
      </c>
      <c r="H20" s="9"/>
    </row>
    <row r="21" spans="1:8" ht="23.25" x14ac:dyDescent="0.35">
      <c r="A21" s="9"/>
      <c r="B21" s="15"/>
      <c r="C21" s="10"/>
      <c r="D21" s="10"/>
      <c r="E21" s="10"/>
      <c r="F21" s="10"/>
      <c r="G21" s="22"/>
      <c r="H21" s="9"/>
    </row>
    <row r="22" spans="1:8" ht="23.25" x14ac:dyDescent="0.35">
      <c r="A22" s="9"/>
      <c r="B22" s="15"/>
      <c r="C22" s="10" t="s">
        <v>19</v>
      </c>
      <c r="D22" s="10"/>
      <c r="E22" s="10"/>
      <c r="F22" s="10"/>
      <c r="G22" s="23">
        <f>G20-G8</f>
        <v>275133.10347529734</v>
      </c>
      <c r="H22" s="9"/>
    </row>
    <row r="23" spans="1:8" ht="23.25" x14ac:dyDescent="0.35">
      <c r="A23" s="9"/>
      <c r="B23" s="15"/>
      <c r="C23" s="10" t="s">
        <v>20</v>
      </c>
      <c r="D23" s="10"/>
      <c r="E23" s="10"/>
      <c r="F23" s="10"/>
      <c r="G23" s="23">
        <f>'Do not edit'!O6</f>
        <v>95076.454403117881</v>
      </c>
      <c r="H23" s="9"/>
    </row>
    <row r="24" spans="1:8" ht="23.25" x14ac:dyDescent="0.35">
      <c r="A24" s="9"/>
      <c r="B24" s="15"/>
      <c r="C24" s="10" t="s">
        <v>21</v>
      </c>
      <c r="D24" s="10"/>
      <c r="E24" s="10"/>
      <c r="F24" s="10"/>
      <c r="G24" s="24">
        <f>G10</f>
        <v>80000</v>
      </c>
      <c r="H24" s="9"/>
    </row>
    <row r="25" spans="1:8" ht="23.25" x14ac:dyDescent="0.35">
      <c r="A25" s="9"/>
      <c r="B25" s="10"/>
      <c r="C25" s="10"/>
      <c r="D25" s="10"/>
      <c r="E25" s="10"/>
      <c r="F25" s="10"/>
      <c r="G25" s="10"/>
      <c r="H25" s="9"/>
    </row>
    <row r="26" spans="1:8" ht="23.25" x14ac:dyDescent="0.35">
      <c r="A26" s="9"/>
      <c r="B26" s="15" t="str">
        <f>"Total estimated equity you will have in year "&amp;G18</f>
        <v>Total estimated equity you will have in year 10</v>
      </c>
      <c r="C26" s="15"/>
      <c r="D26" s="15"/>
      <c r="E26" s="15"/>
      <c r="F26" s="15"/>
      <c r="G26" s="16">
        <f>IF('Do not edit'!O11=TRUE,'Do not edit'!O9," ")</f>
        <v>450209.55787841522</v>
      </c>
      <c r="H26" s="9"/>
    </row>
    <row r="27" spans="1:8" ht="23.25" x14ac:dyDescent="0.35">
      <c r="A27" s="9"/>
      <c r="B27" s="10"/>
      <c r="C27" s="10"/>
      <c r="D27" s="10"/>
      <c r="E27" s="10"/>
      <c r="F27" s="10"/>
      <c r="G27" s="10"/>
      <c r="H27" s="9"/>
    </row>
    <row r="28" spans="1:8" x14ac:dyDescent="0.25">
      <c r="B28" s="8"/>
      <c r="C28" s="8"/>
      <c r="D28" s="8"/>
      <c r="E28" s="8"/>
      <c r="F28" s="8"/>
      <c r="G28" s="8"/>
    </row>
    <row r="29" spans="1:8" x14ac:dyDescent="0.25">
      <c r="B29" s="8"/>
      <c r="C29" s="8"/>
      <c r="D29" s="8"/>
      <c r="E29" s="8"/>
      <c r="F29" s="8"/>
      <c r="G29" s="8"/>
    </row>
    <row r="30" spans="1:8" x14ac:dyDescent="0.25">
      <c r="B30" s="8"/>
      <c r="C30" s="8"/>
      <c r="D30" s="8"/>
      <c r="E30" s="8"/>
      <c r="F30" s="8"/>
      <c r="G30" s="8"/>
    </row>
    <row r="31" spans="1:8" x14ac:dyDescent="0.25">
      <c r="B31" s="8"/>
      <c r="C31" s="8"/>
      <c r="D31" s="8"/>
      <c r="E31" s="8"/>
      <c r="F31" s="8"/>
      <c r="G31" s="8"/>
    </row>
    <row r="32" spans="1:8" x14ac:dyDescent="0.25">
      <c r="B32" s="8"/>
      <c r="C32" s="8"/>
      <c r="D32" s="8"/>
      <c r="E32" s="8"/>
      <c r="F32" s="8"/>
      <c r="G32" s="8"/>
    </row>
    <row r="33" spans="2:7" x14ac:dyDescent="0.25">
      <c r="B33" s="8"/>
      <c r="C33" s="8"/>
      <c r="D33" s="8"/>
      <c r="E33" s="8"/>
      <c r="F33" s="8"/>
      <c r="G33" s="8"/>
    </row>
    <row r="34" spans="2:7" x14ac:dyDescent="0.25">
      <c r="B34" s="8"/>
      <c r="C34" s="8"/>
      <c r="D34" s="8"/>
      <c r="E34" s="8"/>
      <c r="F34" s="8"/>
      <c r="G34" s="8"/>
    </row>
    <row r="35" spans="2:7" x14ac:dyDescent="0.25">
      <c r="B35" s="8"/>
      <c r="C35" s="8"/>
      <c r="D35" s="8"/>
      <c r="E35" s="8"/>
      <c r="F35" s="8"/>
      <c r="G35" s="8"/>
    </row>
  </sheetData>
  <sheetProtection sheet="1" selectLockedCells="1"/>
  <dataValidations count="2">
    <dataValidation type="custom" allowBlank="1" showInputMessage="1" showErrorMessage="1" error="You must choose either Total $ or % Amount" sqref="E10" xr:uid="{4FDD8C78-382F-4953-AD22-F4BFDF7B34C7}">
      <formula1>(ISBLANK(C10))</formula1>
    </dataValidation>
    <dataValidation type="custom" allowBlank="1" showInputMessage="1" showErrorMessage="1" error="You must choose either Total $ or % Amount" sqref="C10" xr:uid="{6966628D-F567-4579-B83F-9AA1226C5F04}">
      <formula1>(ISBLANK(E10))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C189-E11A-46B3-AF55-014520123034}">
  <dimension ref="D5:T35"/>
  <sheetViews>
    <sheetView topLeftCell="B1" workbookViewId="0">
      <selection activeCell="L21" sqref="L21"/>
    </sheetView>
  </sheetViews>
  <sheetFormatPr defaultRowHeight="15" x14ac:dyDescent="0.25"/>
  <cols>
    <col min="4" max="4" width="15" customWidth="1"/>
    <col min="5" max="5" width="22.85546875" customWidth="1"/>
    <col min="6" max="6" width="21.7109375" customWidth="1"/>
    <col min="7" max="7" width="17.140625" customWidth="1"/>
    <col min="8" max="8" width="16.28515625" customWidth="1"/>
    <col min="9" max="9" width="17" customWidth="1"/>
    <col min="10" max="10" width="11.42578125" customWidth="1"/>
    <col min="14" max="14" width="24.5703125" customWidth="1"/>
    <col min="15" max="15" width="11.5703125" bestFit="1" customWidth="1"/>
    <col min="19" max="19" width="12.7109375" bestFit="1" customWidth="1"/>
    <col min="20" max="20" width="13.85546875" customWidth="1"/>
  </cols>
  <sheetData>
    <row r="5" spans="4:20" ht="30" x14ac:dyDescent="0.25">
      <c r="D5" t="s">
        <v>0</v>
      </c>
      <c r="E5" t="s">
        <v>1</v>
      </c>
      <c r="F5" t="s">
        <v>2</v>
      </c>
      <c r="G5" t="s">
        <v>3</v>
      </c>
      <c r="H5" t="s">
        <v>6</v>
      </c>
      <c r="I5" s="1" t="s">
        <v>4</v>
      </c>
      <c r="J5" s="1" t="s">
        <v>5</v>
      </c>
    </row>
    <row r="6" spans="4:20" x14ac:dyDescent="0.25">
      <c r="D6" s="2">
        <f>Calculator!G8</f>
        <v>800000</v>
      </c>
      <c r="E6" s="2">
        <f>Calculator!G10</f>
        <v>80000</v>
      </c>
      <c r="F6" s="2">
        <f>D6-E6</f>
        <v>720000</v>
      </c>
      <c r="G6" s="3">
        <f>Calculator!G12</f>
        <v>7.8E-2</v>
      </c>
      <c r="H6" s="4">
        <f>Calculator!G14</f>
        <v>30</v>
      </c>
      <c r="I6" s="7">
        <f>Calculator!G16</f>
        <v>0.03</v>
      </c>
      <c r="J6" s="4">
        <f>Calculator!G18</f>
        <v>10</v>
      </c>
      <c r="N6" t="s">
        <v>7</v>
      </c>
      <c r="O6" s="6">
        <f>CUMPRINC(G6/12,H6*12,F6,1,J6*12,1)*-1</f>
        <v>95076.454403117881</v>
      </c>
      <c r="R6">
        <v>1</v>
      </c>
      <c r="S6" s="5">
        <f>$D$6*$I$6+$D$6</f>
        <v>824000</v>
      </c>
      <c r="T6" s="5">
        <f>S6-$D$6</f>
        <v>24000</v>
      </c>
    </row>
    <row r="7" spans="4:20" x14ac:dyDescent="0.25">
      <c r="N7" t="s">
        <v>8</v>
      </c>
      <c r="O7" s="2">
        <f>E6</f>
        <v>80000</v>
      </c>
      <c r="R7">
        <v>2</v>
      </c>
      <c r="S7" s="5">
        <f>S6*$I$6+S6</f>
        <v>848720</v>
      </c>
      <c r="T7" s="5">
        <f>S7-$D$6</f>
        <v>48720</v>
      </c>
    </row>
    <row r="8" spans="4:20" x14ac:dyDescent="0.25">
      <c r="N8" t="s">
        <v>9</v>
      </c>
      <c r="O8" s="2">
        <f>VLOOKUP(J6,R6:T35,3,FALSE)</f>
        <v>275133.10347529734</v>
      </c>
      <c r="R8">
        <v>3</v>
      </c>
      <c r="S8" s="5">
        <f t="shared" ref="S8:S35" si="0">S7*$I$6+S7</f>
        <v>874181.6</v>
      </c>
      <c r="T8" s="5">
        <f t="shared" ref="T8:T35" si="1">S8-$D$6</f>
        <v>74181.599999999977</v>
      </c>
    </row>
    <row r="9" spans="4:20" x14ac:dyDescent="0.25">
      <c r="N9" t="s">
        <v>10</v>
      </c>
      <c r="O9" s="6">
        <f>SUM(O6:O8)</f>
        <v>450209.55787841522</v>
      </c>
      <c r="R9">
        <v>4</v>
      </c>
      <c r="S9" s="5">
        <f t="shared" si="0"/>
        <v>900407.04799999995</v>
      </c>
      <c r="T9" s="5">
        <f t="shared" si="1"/>
        <v>100407.04799999995</v>
      </c>
    </row>
    <row r="10" spans="4:20" x14ac:dyDescent="0.25">
      <c r="R10">
        <v>5</v>
      </c>
      <c r="S10" s="5">
        <f t="shared" si="0"/>
        <v>927419.25943999994</v>
      </c>
      <c r="T10" s="5">
        <f t="shared" si="1"/>
        <v>127419.25943999994</v>
      </c>
    </row>
    <row r="11" spans="4:20" x14ac:dyDescent="0.25">
      <c r="O11" t="b">
        <f>ISNUMBER(O9)</f>
        <v>1</v>
      </c>
      <c r="R11">
        <v>6</v>
      </c>
      <c r="S11" s="5">
        <f t="shared" si="0"/>
        <v>955241.83722319989</v>
      </c>
      <c r="T11" s="5">
        <f t="shared" si="1"/>
        <v>155241.83722319989</v>
      </c>
    </row>
    <row r="12" spans="4:20" x14ac:dyDescent="0.25">
      <c r="R12">
        <v>7</v>
      </c>
      <c r="S12" s="5">
        <f t="shared" si="0"/>
        <v>983899.0923398959</v>
      </c>
      <c r="T12" s="5">
        <f t="shared" si="1"/>
        <v>183899.0923398959</v>
      </c>
    </row>
    <row r="13" spans="4:20" x14ac:dyDescent="0.25">
      <c r="R13">
        <v>8</v>
      </c>
      <c r="S13" s="5">
        <f t="shared" si="0"/>
        <v>1013416.0651100927</v>
      </c>
      <c r="T13" s="5">
        <f t="shared" si="1"/>
        <v>213416.06511009275</v>
      </c>
    </row>
    <row r="14" spans="4:20" x14ac:dyDescent="0.25">
      <c r="R14">
        <v>9</v>
      </c>
      <c r="S14" s="5">
        <f t="shared" si="0"/>
        <v>1043818.5470633955</v>
      </c>
      <c r="T14" s="5">
        <f t="shared" si="1"/>
        <v>243818.5470633955</v>
      </c>
    </row>
    <row r="15" spans="4:20" x14ac:dyDescent="0.25">
      <c r="R15">
        <v>10</v>
      </c>
      <c r="S15" s="5">
        <f t="shared" si="0"/>
        <v>1075133.1034752973</v>
      </c>
      <c r="T15" s="5">
        <f t="shared" si="1"/>
        <v>275133.10347529734</v>
      </c>
    </row>
    <row r="16" spans="4:20" x14ac:dyDescent="0.25">
      <c r="R16">
        <v>11</v>
      </c>
      <c r="S16" s="5">
        <f t="shared" si="0"/>
        <v>1107387.0965795564</v>
      </c>
      <c r="T16" s="5">
        <f t="shared" si="1"/>
        <v>307387.09657955635</v>
      </c>
    </row>
    <row r="17" spans="18:20" x14ac:dyDescent="0.25">
      <c r="R17">
        <v>12</v>
      </c>
      <c r="S17" s="5">
        <f t="shared" si="0"/>
        <v>1140608.7094769431</v>
      </c>
      <c r="T17" s="5">
        <f t="shared" si="1"/>
        <v>340608.70947694313</v>
      </c>
    </row>
    <row r="18" spans="18:20" x14ac:dyDescent="0.25">
      <c r="R18">
        <v>13</v>
      </c>
      <c r="S18" s="5">
        <f t="shared" si="0"/>
        <v>1174826.9707612514</v>
      </c>
      <c r="T18" s="5">
        <f t="shared" si="1"/>
        <v>374826.9707612514</v>
      </c>
    </row>
    <row r="19" spans="18:20" x14ac:dyDescent="0.25">
      <c r="R19">
        <v>14</v>
      </c>
      <c r="S19" s="5">
        <f t="shared" si="0"/>
        <v>1210071.779884089</v>
      </c>
      <c r="T19" s="5">
        <f t="shared" si="1"/>
        <v>410071.77988408902</v>
      </c>
    </row>
    <row r="20" spans="18:20" x14ac:dyDescent="0.25">
      <c r="R20">
        <v>15</v>
      </c>
      <c r="S20" s="5">
        <f t="shared" si="0"/>
        <v>1246373.9332806116</v>
      </c>
      <c r="T20" s="5">
        <f t="shared" si="1"/>
        <v>446373.93328061164</v>
      </c>
    </row>
    <row r="21" spans="18:20" x14ac:dyDescent="0.25">
      <c r="R21">
        <v>16</v>
      </c>
      <c r="S21" s="5">
        <f t="shared" si="0"/>
        <v>1283765.1512790299</v>
      </c>
      <c r="T21" s="5">
        <f t="shared" si="1"/>
        <v>483765.1512790299</v>
      </c>
    </row>
    <row r="22" spans="18:20" x14ac:dyDescent="0.25">
      <c r="R22">
        <v>17</v>
      </c>
      <c r="S22" s="5">
        <f t="shared" si="0"/>
        <v>1322278.1058174009</v>
      </c>
      <c r="T22" s="5">
        <f t="shared" si="1"/>
        <v>522278.10581740085</v>
      </c>
    </row>
    <row r="23" spans="18:20" x14ac:dyDescent="0.25">
      <c r="R23">
        <v>18</v>
      </c>
      <c r="S23" s="5">
        <f t="shared" si="0"/>
        <v>1361946.4489919229</v>
      </c>
      <c r="T23" s="5">
        <f t="shared" si="1"/>
        <v>561946.44899192289</v>
      </c>
    </row>
    <row r="24" spans="18:20" x14ac:dyDescent="0.25">
      <c r="R24">
        <v>19</v>
      </c>
      <c r="S24" s="5">
        <f t="shared" si="0"/>
        <v>1402804.8424616805</v>
      </c>
      <c r="T24" s="5">
        <f t="shared" si="1"/>
        <v>602804.84246168053</v>
      </c>
    </row>
    <row r="25" spans="18:20" x14ac:dyDescent="0.25">
      <c r="R25">
        <v>20</v>
      </c>
      <c r="S25" s="5">
        <f t="shared" si="0"/>
        <v>1444888.9877355308</v>
      </c>
      <c r="T25" s="5">
        <f t="shared" si="1"/>
        <v>644888.98773553083</v>
      </c>
    </row>
    <row r="26" spans="18:20" x14ac:dyDescent="0.25">
      <c r="R26">
        <v>21</v>
      </c>
      <c r="S26" s="5">
        <f t="shared" si="0"/>
        <v>1488235.6573675969</v>
      </c>
      <c r="T26" s="5">
        <f t="shared" si="1"/>
        <v>688235.65736759687</v>
      </c>
    </row>
    <row r="27" spans="18:20" x14ac:dyDescent="0.25">
      <c r="R27">
        <v>22</v>
      </c>
      <c r="S27" s="5">
        <f t="shared" si="0"/>
        <v>1532882.7270886248</v>
      </c>
      <c r="T27" s="5">
        <f t="shared" si="1"/>
        <v>732882.72708862484</v>
      </c>
    </row>
    <row r="28" spans="18:20" x14ac:dyDescent="0.25">
      <c r="R28">
        <v>23</v>
      </c>
      <c r="S28" s="5">
        <f t="shared" si="0"/>
        <v>1578869.2089012836</v>
      </c>
      <c r="T28" s="5">
        <f t="shared" si="1"/>
        <v>778869.20890128356</v>
      </c>
    </row>
    <row r="29" spans="18:20" x14ac:dyDescent="0.25">
      <c r="R29">
        <v>24</v>
      </c>
      <c r="S29" s="5">
        <f t="shared" si="0"/>
        <v>1626235.285168322</v>
      </c>
      <c r="T29" s="5">
        <f t="shared" si="1"/>
        <v>826235.28516832204</v>
      </c>
    </row>
    <row r="30" spans="18:20" x14ac:dyDescent="0.25">
      <c r="R30">
        <v>25</v>
      </c>
      <c r="S30" s="5">
        <f t="shared" si="0"/>
        <v>1675022.3437233716</v>
      </c>
      <c r="T30" s="5">
        <f t="shared" si="1"/>
        <v>875022.34372337162</v>
      </c>
    </row>
    <row r="31" spans="18:20" x14ac:dyDescent="0.25">
      <c r="R31">
        <v>26</v>
      </c>
      <c r="S31" s="5">
        <f t="shared" si="0"/>
        <v>1725273.0140350729</v>
      </c>
      <c r="T31" s="5">
        <f t="shared" si="1"/>
        <v>925273.01403507288</v>
      </c>
    </row>
    <row r="32" spans="18:20" x14ac:dyDescent="0.25">
      <c r="R32">
        <v>27</v>
      </c>
      <c r="S32" s="5">
        <f t="shared" si="0"/>
        <v>1777031.2044561252</v>
      </c>
      <c r="T32" s="5">
        <f t="shared" si="1"/>
        <v>977031.20445612515</v>
      </c>
    </row>
    <row r="33" spans="18:20" x14ac:dyDescent="0.25">
      <c r="R33">
        <v>28</v>
      </c>
      <c r="S33" s="5">
        <f t="shared" si="0"/>
        <v>1830342.1405898088</v>
      </c>
      <c r="T33" s="5">
        <f t="shared" si="1"/>
        <v>1030342.1405898088</v>
      </c>
    </row>
    <row r="34" spans="18:20" x14ac:dyDescent="0.25">
      <c r="R34">
        <v>29</v>
      </c>
      <c r="S34" s="5">
        <f t="shared" si="0"/>
        <v>1885252.4048075031</v>
      </c>
      <c r="T34" s="5">
        <f t="shared" si="1"/>
        <v>1085252.4048075031</v>
      </c>
    </row>
    <row r="35" spans="18:20" x14ac:dyDescent="0.25">
      <c r="R35">
        <v>30</v>
      </c>
      <c r="S35" s="5">
        <f t="shared" si="0"/>
        <v>1941809.9769517281</v>
      </c>
      <c r="T35" s="5">
        <f t="shared" si="1"/>
        <v>1141809.9769517281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Do not edit</vt:lpstr>
      <vt:lpstr>Calculator!Print_Area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Givens</dc:creator>
  <cp:lastModifiedBy>Dan Givens</cp:lastModifiedBy>
  <cp:lastPrinted>2022-10-12T23:44:45Z</cp:lastPrinted>
  <dcterms:created xsi:type="dcterms:W3CDTF">2022-10-07T21:50:03Z</dcterms:created>
  <dcterms:modified xsi:type="dcterms:W3CDTF">2022-10-20T00:51:52Z</dcterms:modified>
</cp:coreProperties>
</file>